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m-imamura-by_pref_fukui_lg_jp/Documents/デスクトップ/"/>
    </mc:Choice>
  </mc:AlternateContent>
  <xr:revisionPtr revIDLastSave="0" documentId="14_{C4706598-891C-4939-9FA7-B7067D1E7CE6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計算ツール" sheetId="52" r:id="rId1"/>
    <sheet name="【触らない】定期判定" sheetId="5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52" l="1"/>
  <c r="H15" i="52"/>
  <c r="H17" i="52"/>
  <c r="H18" i="52"/>
  <c r="H19" i="52"/>
  <c r="H20" i="52"/>
  <c r="H21" i="52"/>
  <c r="D3" i="55"/>
  <c r="D4" i="55"/>
  <c r="D5" i="55"/>
  <c r="D6" i="55"/>
  <c r="D7" i="55"/>
  <c r="D8" i="55"/>
  <c r="D9" i="55"/>
  <c r="F3" i="55"/>
  <c r="F4" i="55"/>
  <c r="F5" i="55"/>
  <c r="F6" i="55"/>
  <c r="F7" i="55"/>
  <c r="F8" i="55"/>
  <c r="F9" i="55"/>
  <c r="I3" i="55"/>
  <c r="I4" i="55"/>
  <c r="I5" i="55"/>
  <c r="I6" i="55"/>
  <c r="I7" i="55"/>
  <c r="I8" i="55"/>
  <c r="I9" i="55"/>
  <c r="N3" i="55"/>
  <c r="N4" i="55"/>
  <c r="N5" i="55"/>
  <c r="N6" i="55"/>
  <c r="N7" i="55"/>
  <c r="N8" i="55"/>
  <c r="N9" i="55"/>
  <c r="K3" i="55"/>
  <c r="K4" i="55"/>
  <c r="K5" i="55"/>
  <c r="K6" i="55"/>
  <c r="K7" i="55"/>
  <c r="K8" i="55"/>
  <c r="K9" i="55"/>
  <c r="O3" i="55"/>
  <c r="O4" i="55"/>
  <c r="O5" i="55"/>
  <c r="O6" i="55"/>
  <c r="O7" i="55"/>
  <c r="O8" i="55"/>
  <c r="O9" i="55"/>
  <c r="M3" i="55"/>
  <c r="M4" i="55"/>
  <c r="M5" i="55"/>
  <c r="M6" i="55"/>
  <c r="M7" i="55"/>
  <c r="M8" i="55"/>
  <c r="M9" i="55"/>
  <c r="L3" i="55"/>
  <c r="L4" i="55"/>
  <c r="L5" i="55"/>
  <c r="L6" i="55"/>
  <c r="L7" i="55"/>
  <c r="L8" i="55"/>
  <c r="L9" i="55"/>
  <c r="J3" i="55"/>
  <c r="J4" i="55"/>
  <c r="J5" i="55"/>
  <c r="J6" i="55"/>
  <c r="J7" i="55"/>
  <c r="J8" i="55"/>
  <c r="J9" i="55"/>
  <c r="H3" i="55"/>
  <c r="H4" i="55"/>
  <c r="H5" i="55"/>
  <c r="H6" i="55"/>
  <c r="H7" i="55"/>
  <c r="H8" i="55"/>
  <c r="H9" i="55"/>
  <c r="G3" i="55"/>
  <c r="G4" i="55"/>
  <c r="G5" i="55"/>
  <c r="G6" i="55"/>
  <c r="G7" i="55"/>
  <c r="G8" i="55"/>
  <c r="G9" i="55"/>
  <c r="E3" i="55"/>
  <c r="E4" i="55"/>
  <c r="E5" i="55"/>
  <c r="E6" i="55"/>
  <c r="E7" i="55"/>
  <c r="E8" i="55"/>
  <c r="E9" i="55"/>
  <c r="C6" i="52"/>
  <c r="C7" i="52" s="1"/>
  <c r="G15" i="52"/>
  <c r="G16" i="52"/>
  <c r="G17" i="52"/>
  <c r="G18" i="52"/>
  <c r="G19" i="52"/>
  <c r="G20" i="52"/>
  <c r="G21" i="52"/>
  <c r="G14" i="52"/>
  <c r="C9" i="55"/>
  <c r="C8" i="55"/>
  <c r="C7" i="55"/>
  <c r="C6" i="55"/>
  <c r="C5" i="55"/>
  <c r="B9" i="55"/>
  <c r="B8" i="55"/>
  <c r="B7" i="55"/>
  <c r="B6" i="55"/>
  <c r="B5" i="55"/>
  <c r="C4" i="55"/>
  <c r="B4" i="55"/>
  <c r="C3" i="55"/>
  <c r="B3" i="55"/>
  <c r="C2" i="55"/>
  <c r="B2" i="55"/>
  <c r="K2" i="55" s="1"/>
  <c r="I2" i="55" l="1"/>
  <c r="F2" i="55"/>
  <c r="D2" i="55"/>
  <c r="H2" i="55"/>
  <c r="L2" i="55"/>
  <c r="M2" i="55"/>
  <c r="E2" i="55"/>
  <c r="N2" i="55"/>
  <c r="O2" i="55"/>
  <c r="G2" i="55"/>
  <c r="J2" i="55"/>
  <c r="O10" i="55" l="1"/>
  <c r="P9" i="55"/>
  <c r="I21" i="52" s="1"/>
  <c r="P5" i="55"/>
  <c r="I17" i="52" s="1"/>
  <c r="P7" i="55"/>
  <c r="I19" i="52" s="1"/>
  <c r="P8" i="55"/>
  <c r="I20" i="52" s="1"/>
  <c r="N10" i="55"/>
  <c r="P6" i="55"/>
  <c r="I18" i="52" s="1"/>
  <c r="E10" i="55"/>
  <c r="G10" i="55"/>
  <c r="F10" i="55"/>
  <c r="I10" i="55"/>
  <c r="P4" i="55"/>
  <c r="H10" i="55"/>
  <c r="K10" i="55"/>
  <c r="P3" i="55"/>
  <c r="I15" i="52" s="1"/>
  <c r="M10" i="55"/>
  <c r="L10" i="55"/>
  <c r="J10" i="55"/>
  <c r="P2" i="55"/>
  <c r="D10" i="55"/>
  <c r="H14" i="52" l="1"/>
  <c r="I14" i="52" s="1"/>
  <c r="I16" i="52"/>
  <c r="P10" i="55"/>
  <c r="C25" i="52" s="1"/>
  <c r="C23" i="52" l="1"/>
  <c r="C26" i="52" s="1"/>
  <c r="C27" i="52" s="1"/>
</calcChain>
</file>

<file path=xl/sharedStrings.xml><?xml version="1.0" encoding="utf-8"?>
<sst xmlns="http://schemas.openxmlformats.org/spreadsheetml/2006/main" count="77" uniqueCount="63">
  <si>
    <t>合計</t>
    <rPh sb="0" eb="2">
      <t>ゴウケイ</t>
    </rPh>
    <phoneticPr fontId="1"/>
  </si>
  <si>
    <t>他補助制度からの支給額（年間）</t>
    <rPh sb="0" eb="5">
      <t>ホカホジョセイド</t>
    </rPh>
    <rPh sb="8" eb="11">
      <t>シキュウガク</t>
    </rPh>
    <rPh sb="12" eb="14">
      <t>ネンカン</t>
    </rPh>
    <phoneticPr fontId="1"/>
  </si>
  <si>
    <t>補助対象月数</t>
    <rPh sb="0" eb="4">
      <t>ホジョタイショウ</t>
    </rPh>
    <rPh sb="4" eb="6">
      <t>ゲッスウ</t>
    </rPh>
    <phoneticPr fontId="1"/>
  </si>
  <si>
    <t>月払い住居費</t>
    <rPh sb="0" eb="2">
      <t>ツキバラ</t>
    </rPh>
    <phoneticPr fontId="1"/>
  </si>
  <si>
    <t>1か月あたりの補助金額</t>
    <rPh sb="2" eb="3">
      <t>ゲツ</t>
    </rPh>
    <rPh sb="7" eb="10">
      <t>ホジョキン</t>
    </rPh>
    <rPh sb="10" eb="11">
      <t>ガク</t>
    </rPh>
    <phoneticPr fontId="1"/>
  </si>
  <si>
    <t>補助金額（年間）</t>
    <rPh sb="0" eb="4">
      <t>ホジョキンガク</t>
    </rPh>
    <rPh sb="5" eb="7">
      <t>ネンカン</t>
    </rPh>
    <phoneticPr fontId="1"/>
  </si>
  <si>
    <t>家賃補助</t>
    <rPh sb="0" eb="2">
      <t>ヤチン</t>
    </rPh>
    <rPh sb="2" eb="4">
      <t>ホジョ</t>
    </rPh>
    <phoneticPr fontId="1"/>
  </si>
  <si>
    <t>1か月あたりの補助金上限額</t>
    <rPh sb="2" eb="3">
      <t>ゲツ</t>
    </rPh>
    <rPh sb="7" eb="10">
      <t>ホジョキン</t>
    </rPh>
    <rPh sb="10" eb="13">
      <t>ジョウゲンガク</t>
    </rPh>
    <phoneticPr fontId="1"/>
  </si>
  <si>
    <t>交通費補助</t>
    <rPh sb="0" eb="5">
      <t>コウツウヒホジョ</t>
    </rPh>
    <phoneticPr fontId="1"/>
  </si>
  <si>
    <t>※他補助金を併用してない場合は、0と記入</t>
    <rPh sb="1" eb="5">
      <t>ホカホジョキン</t>
    </rPh>
    <rPh sb="6" eb="8">
      <t>ヘイヨウ</t>
    </rPh>
    <rPh sb="12" eb="14">
      <t>バアイ</t>
    </rPh>
    <rPh sb="18" eb="20">
      <t>キニュウ</t>
    </rPh>
    <phoneticPr fontId="1"/>
  </si>
  <si>
    <t>※共益費・管理費を含む</t>
    <rPh sb="1" eb="4">
      <t>キョウエキヒ</t>
    </rPh>
    <rPh sb="5" eb="8">
      <t>カンリヒ</t>
    </rPh>
    <rPh sb="9" eb="10">
      <t>フク</t>
    </rPh>
    <phoneticPr fontId="1"/>
  </si>
  <si>
    <t>記入</t>
    <rPh sb="0" eb="2">
      <t>キニュウ</t>
    </rPh>
    <phoneticPr fontId="1"/>
  </si>
  <si>
    <t>自動計算</t>
    <rPh sb="0" eb="4">
      <t>ジドウケイサン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</si>
  <si>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</si>
  <si>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</si>
  <si>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定期券情報</t>
    <rPh sb="0" eb="3">
      <t>テイキケン</t>
    </rPh>
    <rPh sb="3" eb="5">
      <t>ジョウホウ</t>
    </rPh>
    <phoneticPr fontId="1"/>
  </si>
  <si>
    <t>定期券その１</t>
    <rPh sb="0" eb="3">
      <t>テイキケン</t>
    </rPh>
    <phoneticPr fontId="1"/>
  </si>
  <si>
    <t>定期券その２</t>
    <rPh sb="0" eb="3">
      <t>テイキケン</t>
    </rPh>
    <phoneticPr fontId="1"/>
  </si>
  <si>
    <t>定期券その３</t>
    <rPh sb="0" eb="3">
      <t>テイキケン</t>
    </rPh>
    <phoneticPr fontId="1"/>
  </si>
  <si>
    <t>定期券その４</t>
    <rPh sb="0" eb="3">
      <t>テイキケン</t>
    </rPh>
    <phoneticPr fontId="1"/>
  </si>
  <si>
    <t>定期券その５</t>
    <rPh sb="0" eb="3">
      <t>テイキケン</t>
    </rPh>
    <phoneticPr fontId="1"/>
  </si>
  <si>
    <t>定期券その６</t>
    <rPh sb="0" eb="3">
      <t>テイキケン</t>
    </rPh>
    <phoneticPr fontId="1"/>
  </si>
  <si>
    <t>定期券その７</t>
    <rPh sb="0" eb="3">
      <t>テイキケン</t>
    </rPh>
    <phoneticPr fontId="1"/>
  </si>
  <si>
    <t>定期券その８</t>
    <rPh sb="0" eb="3">
      <t>テイキケン</t>
    </rPh>
    <phoneticPr fontId="1"/>
  </si>
  <si>
    <t>購入金額</t>
    <rPh sb="0" eb="4">
      <t>コウニュウキンガク</t>
    </rPh>
    <phoneticPr fontId="1"/>
  </si>
  <si>
    <t>定期5</t>
  </si>
  <si>
    <t>定期4</t>
  </si>
  <si>
    <t>定期3</t>
  </si>
  <si>
    <t>定期2</t>
  </si>
  <si>
    <t>定期1</t>
  </si>
  <si>
    <t>定期6</t>
  </si>
  <si>
    <t>定期7</t>
  </si>
  <si>
    <t>定期8</t>
  </si>
  <si>
    <t>定期番号</t>
  </si>
  <si>
    <t>開始日</t>
  </si>
  <si>
    <t>終了日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</si>
  <si>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</si>
  <si>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</si>
  <si>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</si>
  <si>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</si>
  <si>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</si>
  <si>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</si>
  <si>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</si>
  <si>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</si>
  <si>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</si>
  <si>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2026-01</t>
  </si>
  <si>
    <t>2026-02</t>
  </si>
  <si>
    <t>2026-03</t>
  </si>
  <si>
    <t>対象月合計</t>
    <rPh sb="0" eb="3">
      <t>タイショウツキ</t>
    </rPh>
    <rPh sb="3" eb="5">
      <t>ゴウケイ</t>
    </rPh>
    <phoneticPr fontId="1"/>
  </si>
  <si>
    <t>記入</t>
    <rPh sb="0" eb="2">
      <t>キニュウ</t>
    </rPh>
    <phoneticPr fontId="1"/>
  </si>
  <si>
    <t>自動計算</t>
    <rPh sb="0" eb="4">
      <t>ジドウケイサン</t>
    </rPh>
    <phoneticPr fontId="1"/>
  </si>
  <si>
    <t>※触らない</t>
    <rPh sb="1" eb="2">
      <t>サワ</t>
    </rPh>
    <phoneticPr fontId="1"/>
  </si>
  <si>
    <t>※他補助金を併用していない場合は、0と記入</t>
    <rPh sb="1" eb="5">
      <t>ホカホジョキン</t>
    </rPh>
    <rPh sb="6" eb="8">
      <t>ヘイヨウ</t>
    </rPh>
    <rPh sb="13" eb="15">
      <t>バアイ</t>
    </rPh>
    <rPh sb="19" eb="21">
      <t>キニュウ</t>
    </rPh>
    <phoneticPr fontId="1"/>
  </si>
  <si>
    <t>対象月数</t>
    <rPh sb="0" eb="4">
      <t>タイショウゲッスウ</t>
    </rPh>
    <phoneticPr fontId="1"/>
  </si>
  <si>
    <t>定期の種類
(○か月定期）</t>
    <rPh sb="0" eb="2">
      <t>テイキ</t>
    </rPh>
    <rPh sb="3" eb="5">
      <t>シュルイ</t>
    </rPh>
    <rPh sb="9" eb="10">
      <t>ゲツ</t>
    </rPh>
    <rPh sb="10" eb="12">
      <t>テイキ</t>
    </rPh>
    <phoneticPr fontId="1"/>
  </si>
  <si>
    <t>1か月あたりの
購入金額</t>
    <rPh sb="2" eb="3">
      <t>ゲツ</t>
    </rPh>
    <rPh sb="8" eb="12">
      <t>コウニュウキンガク</t>
    </rPh>
    <phoneticPr fontId="1"/>
  </si>
  <si>
    <t>1か月あたりの補助金額(総額）</t>
    <rPh sb="2" eb="3">
      <t>ゲツ</t>
    </rPh>
    <rPh sb="7" eb="10">
      <t>ホジョキン</t>
    </rPh>
    <rPh sb="10" eb="11">
      <t>ガク</t>
    </rPh>
    <rPh sb="12" eb="14">
      <t>ソウガク</t>
    </rPh>
    <phoneticPr fontId="1"/>
  </si>
  <si>
    <t>補助対象期間
相当額</t>
    <rPh sb="0" eb="4">
      <t>ホジョタイショウ</t>
    </rPh>
    <rPh sb="4" eb="6">
      <t>キカン</t>
    </rPh>
    <rPh sb="7" eb="10">
      <t>ソウトウガク</t>
    </rPh>
    <phoneticPr fontId="1"/>
  </si>
  <si>
    <t>補助対象期間相当額（総額）</t>
    <rPh sb="0" eb="6">
      <t>ホジョタイショウキカン</t>
    </rPh>
    <rPh sb="6" eb="9">
      <t>ソウトウガク</t>
    </rPh>
    <rPh sb="10" eb="12">
      <t>ソウガク</t>
    </rPh>
    <phoneticPr fontId="1"/>
  </si>
  <si>
    <t>※R7.4～R8.3において、賃貸物件等に居住した、または、居住する予定の月数を記入</t>
    <rPh sb="15" eb="19">
      <t>チンタイブッケン</t>
    </rPh>
    <rPh sb="19" eb="20">
      <t>ナド</t>
    </rPh>
    <rPh sb="21" eb="23">
      <t>キョジュウ</t>
    </rPh>
    <rPh sb="30" eb="32">
      <t>キョジュウ</t>
    </rPh>
    <rPh sb="34" eb="36">
      <t>ヨテイ</t>
    </rPh>
    <rPh sb="37" eb="39">
      <t>ゲッスウ</t>
    </rPh>
    <rPh sb="40" eb="42">
      <t>キニュウ</t>
    </rPh>
    <phoneticPr fontId="1"/>
  </si>
  <si>
    <t>自動計算(100円未満切り捨て）</t>
    <rPh sb="0" eb="4">
      <t>ジドウケイサン</t>
    </rPh>
    <rPh sb="8" eb="9">
      <t>エン</t>
    </rPh>
    <rPh sb="9" eb="11">
      <t>ミマン</t>
    </rPh>
    <rPh sb="11" eb="12">
      <t>キ</t>
    </rPh>
    <rPh sb="13" eb="14">
      <t>ス</t>
    </rPh>
    <phoneticPr fontId="1"/>
  </si>
  <si>
    <t>自動計算(100円未満切り捨て）</t>
    <rPh sb="0" eb="4">
      <t>ジドウケイサン</t>
    </rPh>
    <rPh sb="8" eb="9">
      <t>エン</t>
    </rPh>
    <rPh sb="9" eb="11">
      <t>ミマン</t>
    </rPh>
    <rPh sb="11" eb="12">
      <t>キ</t>
    </rPh>
    <rPh sb="13" eb="14">
      <t>ス</t>
    </rPh>
    <phoneticPr fontId="1"/>
  </si>
  <si>
    <t>記入（××××/××/××形式で！）</t>
    <rPh sb="0" eb="2">
      <t>キニュウ</t>
    </rPh>
    <rPh sb="13" eb="15">
      <t>ケイシキ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</si>
</sst>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4" fillId="0" borderId="0" xfId="3"/>
    <xf numFmtId="0" fontId="4" fillId="0" borderId="2" xfId="3" applyBorder="1"/>
    <xf numFmtId="14" fontId="4" fillId="0" borderId="2" xfId="3" applyNumberFormat="1" applyBorder="1"/>
    <xf numFmtId="0" fontId="0" fillId="0" borderId="4" xfId="0" applyFill="1" applyBorder="1">
      <alignment vertical="center"/>
    </xf>
    <xf numFmtId="14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Fill="1" applyBorder="1">
      <alignment vertical="center"/>
    </xf>
    <xf numFmtId="14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>
      <alignment vertical="center"/>
    </xf>
    <xf numFmtId="14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4" fillId="2" borderId="2" xfId="3" applyFill="1" applyBorder="1"/>
    <xf numFmtId="0" fontId="4" fillId="0" borderId="3" xfId="3" applyBorder="1"/>
    <xf numFmtId="14" fontId="4" fillId="0" borderId="3" xfId="3" applyNumberFormat="1" applyBorder="1"/>
    <xf numFmtId="0" fontId="4" fillId="0" borderId="7" xfId="3" applyBorder="1"/>
    <xf numFmtId="0" fontId="5" fillId="0" borderId="7" xfId="3" applyFont="1" applyBorder="1"/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Fill="1" applyBorder="1">
      <alignment vertical="center"/>
    </xf>
    <xf numFmtId="14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9" fillId="0" borderId="0" xfId="0" applyFont="1" applyBorder="1">
      <alignment vertical="center"/>
    </xf>
    <xf numFmtId="176" fontId="0" fillId="0" borderId="2" xfId="0" applyNumberForma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8" xfId="3" applyFill="1" applyBorder="1" applyAlignment="1">
      <alignment horizontal="center"/>
    </xf>
    <xf numFmtId="0" fontId="4" fillId="0" borderId="9" xfId="3" applyFill="1" applyBorder="1" applyAlignment="1">
      <alignment horizontal="center"/>
    </xf>
    <xf numFmtId="0" fontId="4" fillId="0" borderId="10" xfId="3" applyFill="1" applyBorder="1" applyAlignment="1">
      <alignment horizontal="center"/>
    </xf>
  </cellXfs>
  <cellStyles count="4">
    <cellStyle name="ハイパーリンク 2" xfId="1" xr:uid="{00000000-0005-0000-0000-000001000000}"/>
    <cellStyle name="標準" xfId="0" builtinId="0"/>
    <cellStyle name="標準 2" xfId="2" xr:uid="{00000000-0005-0000-0000-000003000000}"/>
    <cellStyle name="標準 3" xfId="3" xr:uid="{63448819-2F91-4F87-95AB-AFBCAFF43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13</xdr:row>
      <xdr:rowOff>26670</xdr:rowOff>
    </xdr:from>
    <xdr:to>
      <xdr:col>16</xdr:col>
      <xdr:colOff>160020</xdr:colOff>
      <xdr:row>16</xdr:row>
      <xdr:rowOff>7620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FCADF32-06D3-0EFC-EC88-4E1652C8AB17}"/>
            </a:ext>
          </a:extLst>
        </xdr:cNvPr>
        <xdr:cNvSpPr/>
      </xdr:nvSpPr>
      <xdr:spPr>
        <a:xfrm>
          <a:off x="9391650" y="3227070"/>
          <a:ext cx="4360545" cy="666750"/>
        </a:xfrm>
        <a:prstGeom prst="wedgeRectCallout">
          <a:avLst>
            <a:gd name="adj1" fmla="val -59493"/>
            <a:gd name="adj2" fmla="val 118953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定期、バスなど複数の定期券を合算し、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か月あたり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万以上とする場合は、すべての定期券情報について記載すること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9EA0-040C-4B40-B8D1-D80AE047F6AC}">
  <dimension ref="A1:T33"/>
  <sheetViews>
    <sheetView tabSelected="1" zoomScaleNormal="100" zoomScaleSheetLayoutView="90" workbookViewId="0">
      <selection activeCell="G16" sqref="G16"/>
    </sheetView>
  </sheetViews>
  <sheetFormatPr defaultRowHeight="18" x14ac:dyDescent="0.45"/>
  <cols>
    <col min="1" max="1" width="1.59765625" style="1" customWidth="1"/>
    <col min="2" max="2" width="29.19921875" customWidth="1"/>
    <col min="3" max="3" width="11.59765625" customWidth="1"/>
    <col min="4" max="4" width="11.59765625" style="1" customWidth="1"/>
    <col min="5" max="5" width="13.296875" style="1" customWidth="1"/>
    <col min="6" max="6" width="12" customWidth="1"/>
    <col min="7" max="7" width="14.19921875" style="1" customWidth="1"/>
    <col min="8" max="8" width="9.5" customWidth="1"/>
    <col min="9" max="9" width="14" customWidth="1"/>
    <col min="10" max="10" width="8.796875" customWidth="1"/>
  </cols>
  <sheetData>
    <row r="1" spans="2:20" ht="22.2" x14ac:dyDescent="0.45">
      <c r="B1" s="47" t="s">
        <v>6</v>
      </c>
    </row>
    <row r="3" spans="2:20" x14ac:dyDescent="0.45">
      <c r="B3" s="2" t="s">
        <v>3</v>
      </c>
      <c r="C3" s="2"/>
      <c r="D3" s="26" t="s">
        <v>11</v>
      </c>
      <c r="E3" s="1" t="s">
        <v>10</v>
      </c>
    </row>
    <row r="4" spans="2:20" x14ac:dyDescent="0.45">
      <c r="B4" s="2" t="s">
        <v>1</v>
      </c>
      <c r="C4" s="2"/>
      <c r="D4" s="26" t="s">
        <v>11</v>
      </c>
      <c r="E4" s="1" t="s">
        <v>9</v>
      </c>
    </row>
    <row r="5" spans="2:20" x14ac:dyDescent="0.45">
      <c r="B5" s="2" t="s">
        <v>2</v>
      </c>
      <c r="C5" s="2"/>
      <c r="D5" s="26" t="s">
        <v>11</v>
      </c>
      <c r="E5" s="45" t="s">
        <v>59</v>
      </c>
    </row>
    <row r="6" spans="2:20" s="1" customFormat="1" x14ac:dyDescent="0.45">
      <c r="B6" s="2" t="s">
        <v>4</v>
      </c>
      <c r="C6" s="2">
        <f>ROUNDDOWN(MIN((C3*C5-C4)/12,$C$9),-2)</f>
        <v>0</v>
      </c>
      <c r="D6" s="25" t="s">
        <v>61</v>
      </c>
      <c r="E6" s="25"/>
    </row>
    <row r="7" spans="2:20" x14ac:dyDescent="0.45">
      <c r="B7" s="3" t="s">
        <v>5</v>
      </c>
      <c r="C7" s="3">
        <f>C6*C5</f>
        <v>0</v>
      </c>
      <c r="D7" s="25" t="s">
        <v>12</v>
      </c>
      <c r="E7" s="25"/>
    </row>
    <row r="9" spans="2:20" x14ac:dyDescent="0.45">
      <c r="B9" s="2" t="s">
        <v>7</v>
      </c>
      <c r="C9" s="2">
        <v>10000</v>
      </c>
      <c r="D9" s="25" t="s">
        <v>51</v>
      </c>
      <c r="E9" s="25"/>
    </row>
    <row r="11" spans="2:20" ht="22.2" x14ac:dyDescent="0.45">
      <c r="B11" s="47" t="s">
        <v>8</v>
      </c>
    </row>
    <row r="12" spans="2:20" x14ac:dyDescent="0.45">
      <c r="C12" s="48" t="s">
        <v>62</v>
      </c>
      <c r="D12" s="48"/>
      <c r="E12" s="27" t="s">
        <v>49</v>
      </c>
      <c r="F12" s="27" t="s">
        <v>49</v>
      </c>
      <c r="G12" s="27" t="s">
        <v>50</v>
      </c>
      <c r="H12" s="27" t="s">
        <v>50</v>
      </c>
      <c r="I12" s="27" t="s">
        <v>50</v>
      </c>
    </row>
    <row r="13" spans="2:20" s="1" customFormat="1" ht="36" x14ac:dyDescent="0.45">
      <c r="B13" s="2" t="s">
        <v>15</v>
      </c>
      <c r="C13" s="2" t="s">
        <v>13</v>
      </c>
      <c r="D13" s="2" t="s">
        <v>14</v>
      </c>
      <c r="E13" s="39" t="s">
        <v>54</v>
      </c>
      <c r="F13" s="2" t="s">
        <v>24</v>
      </c>
      <c r="G13" s="40" t="s">
        <v>55</v>
      </c>
      <c r="H13" s="33" t="s">
        <v>53</v>
      </c>
      <c r="I13" s="44" t="s">
        <v>57</v>
      </c>
    </row>
    <row r="14" spans="2:20" s="1" customFormat="1" ht="18" customHeight="1" x14ac:dyDescent="0.45">
      <c r="B14" s="9" t="s">
        <v>16</v>
      </c>
      <c r="C14" s="10"/>
      <c r="D14" s="10"/>
      <c r="E14" s="36"/>
      <c r="F14" s="11"/>
      <c r="G14" s="11" t="str">
        <f>IFERROR(F14/E14," ")</f>
        <v xml:space="preserve"> </v>
      </c>
      <c r="H14" s="5">
        <f>IF(E14&lt;【触らない】定期判定!P2,E14,【触らない】定期判定!P2)</f>
        <v>0</v>
      </c>
      <c r="I14" s="5" t="str">
        <f>IFERROR(G14*H14,"")</f>
        <v/>
      </c>
      <c r="J14" s="30"/>
      <c r="K14" s="30"/>
      <c r="L14" s="30"/>
      <c r="M14" s="30"/>
      <c r="N14" s="30"/>
      <c r="O14" s="29"/>
      <c r="P14" s="29"/>
      <c r="Q14" s="29"/>
      <c r="R14" s="29"/>
      <c r="S14" s="29"/>
      <c r="T14" s="29"/>
    </row>
    <row r="15" spans="2:20" s="1" customFormat="1" x14ac:dyDescent="0.45">
      <c r="B15" s="12" t="s">
        <v>17</v>
      </c>
      <c r="C15" s="13"/>
      <c r="D15" s="13"/>
      <c r="E15" s="37"/>
      <c r="F15" s="14"/>
      <c r="G15" s="14" t="str">
        <f t="shared" ref="G15:G21" si="0">IFERROR(F15/E15," ")</f>
        <v xml:space="preserve"> </v>
      </c>
      <c r="H15" s="15">
        <f>IF(E15&lt;【触らない】定期判定!P3,E15,【触らない】定期判定!P3)</f>
        <v>0</v>
      </c>
      <c r="I15" s="15" t="str">
        <f t="shared" ref="I15:I21" si="1">IFERROR(G15*H15,"")</f>
        <v/>
      </c>
      <c r="J15" s="30"/>
      <c r="K15" s="30"/>
      <c r="L15" s="30"/>
      <c r="M15" s="30"/>
      <c r="N15" s="30"/>
      <c r="O15" s="29"/>
      <c r="P15" s="29"/>
      <c r="Q15" s="29"/>
      <c r="R15" s="29"/>
      <c r="S15" s="29"/>
      <c r="T15" s="29"/>
    </row>
    <row r="16" spans="2:20" s="1" customFormat="1" x14ac:dyDescent="0.45">
      <c r="B16" s="12" t="s">
        <v>18</v>
      </c>
      <c r="C16" s="13"/>
      <c r="D16" s="13"/>
      <c r="E16" s="37"/>
      <c r="F16" s="14"/>
      <c r="G16" s="14" t="str">
        <f t="shared" si="0"/>
        <v xml:space="preserve"> </v>
      </c>
      <c r="H16" s="15">
        <f>IF(E16&lt;【触らない】定期判定!P4,E16,【触らない】定期判定!P4)</f>
        <v>0</v>
      </c>
      <c r="I16" s="15" t="str">
        <f t="shared" si="1"/>
        <v/>
      </c>
    </row>
    <row r="17" spans="2:12" s="1" customFormat="1" x14ac:dyDescent="0.45">
      <c r="B17" s="12" t="s">
        <v>19</v>
      </c>
      <c r="C17" s="13"/>
      <c r="D17" s="13"/>
      <c r="E17" s="37"/>
      <c r="F17" s="14"/>
      <c r="G17" s="14" t="str">
        <f t="shared" si="0"/>
        <v xml:space="preserve"> </v>
      </c>
      <c r="H17" s="15">
        <f>IF(E17&lt;【触らない】定期判定!P5,E17,【触らない】定期判定!P5)</f>
        <v>0</v>
      </c>
      <c r="I17" s="15" t="str">
        <f t="shared" si="1"/>
        <v/>
      </c>
    </row>
    <row r="18" spans="2:12" s="1" customFormat="1" x14ac:dyDescent="0.45">
      <c r="B18" s="12" t="s">
        <v>20</v>
      </c>
      <c r="C18" s="13"/>
      <c r="D18" s="13"/>
      <c r="E18" s="37"/>
      <c r="F18" s="14"/>
      <c r="G18" s="14" t="str">
        <f t="shared" si="0"/>
        <v xml:space="preserve"> </v>
      </c>
      <c r="H18" s="15">
        <f>IF(E18&lt;【触らない】定期判定!P6,E18,【触らない】定期判定!P6)</f>
        <v>0</v>
      </c>
      <c r="I18" s="15" t="str">
        <f t="shared" si="1"/>
        <v/>
      </c>
    </row>
    <row r="19" spans="2:12" s="1" customFormat="1" x14ac:dyDescent="0.45">
      <c r="B19" s="12" t="s">
        <v>21</v>
      </c>
      <c r="C19" s="13"/>
      <c r="D19" s="13"/>
      <c r="E19" s="37"/>
      <c r="F19" s="14"/>
      <c r="G19" s="14" t="str">
        <f t="shared" si="0"/>
        <v xml:space="preserve"> </v>
      </c>
      <c r="H19" s="15">
        <f>IF(E19&lt;【触らない】定期判定!P7,E19,【触らない】定期判定!P7)</f>
        <v>0</v>
      </c>
      <c r="I19" s="15" t="str">
        <f t="shared" si="1"/>
        <v/>
      </c>
    </row>
    <row r="20" spans="2:12" s="1" customFormat="1" x14ac:dyDescent="0.45">
      <c r="B20" s="12" t="s">
        <v>22</v>
      </c>
      <c r="C20" s="13"/>
      <c r="D20" s="13"/>
      <c r="E20" s="37"/>
      <c r="F20" s="14"/>
      <c r="G20" s="14" t="str">
        <f t="shared" si="0"/>
        <v xml:space="preserve"> </v>
      </c>
      <c r="H20" s="15">
        <f>IF(E20&lt;【触らない】定期判定!P8,E20,【触らない】定期判定!P8)</f>
        <v>0</v>
      </c>
      <c r="I20" s="15" t="str">
        <f t="shared" si="1"/>
        <v/>
      </c>
    </row>
    <row r="21" spans="2:12" s="1" customFormat="1" x14ac:dyDescent="0.45">
      <c r="B21" s="16" t="s">
        <v>23</v>
      </c>
      <c r="C21" s="17"/>
      <c r="D21" s="17"/>
      <c r="E21" s="38"/>
      <c r="F21" s="18"/>
      <c r="G21" s="18" t="str">
        <f t="shared" si="0"/>
        <v xml:space="preserve"> </v>
      </c>
      <c r="H21" s="19">
        <f>IF(E21&lt;【触らない】定期判定!P9,E21,【触らない】定期判定!P9)</f>
        <v>0</v>
      </c>
      <c r="I21" s="19" t="str">
        <f t="shared" si="1"/>
        <v/>
      </c>
      <c r="L21" s="1">
        <v>1</v>
      </c>
    </row>
    <row r="22" spans="2:12" s="1" customFormat="1" x14ac:dyDescent="0.45">
      <c r="B22" s="41"/>
      <c r="C22" s="34"/>
      <c r="D22" s="34"/>
      <c r="E22" s="34"/>
      <c r="F22" s="35"/>
      <c r="G22" s="4"/>
      <c r="H22" s="4"/>
      <c r="L22" s="1">
        <v>3</v>
      </c>
    </row>
    <row r="23" spans="2:12" s="1" customFormat="1" x14ac:dyDescent="0.45">
      <c r="B23" s="33" t="s">
        <v>58</v>
      </c>
      <c r="C23" s="46">
        <f>SUM(I14:I21)</f>
        <v>0</v>
      </c>
      <c r="D23" s="27" t="s">
        <v>50</v>
      </c>
      <c r="E23" s="34"/>
      <c r="F23" s="35"/>
      <c r="G23" s="4"/>
      <c r="H23" s="4"/>
      <c r="L23" s="1">
        <v>6</v>
      </c>
    </row>
    <row r="24" spans="2:12" x14ac:dyDescent="0.45">
      <c r="B24" s="2" t="s">
        <v>1</v>
      </c>
      <c r="C24" s="31"/>
      <c r="D24" s="27" t="s">
        <v>49</v>
      </c>
      <c r="E24" s="32" t="s">
        <v>52</v>
      </c>
      <c r="F24" s="32"/>
      <c r="G24" s="27"/>
      <c r="H24" s="27"/>
    </row>
    <row r="25" spans="2:12" s="1" customFormat="1" x14ac:dyDescent="0.45">
      <c r="B25" s="2" t="s">
        <v>2</v>
      </c>
      <c r="C25" s="31">
        <f>【触らない】定期判定!P10</f>
        <v>0</v>
      </c>
      <c r="D25" s="27" t="s">
        <v>50</v>
      </c>
      <c r="E25" s="32"/>
      <c r="F25" s="32"/>
      <c r="G25" s="27"/>
      <c r="H25" s="27"/>
    </row>
    <row r="26" spans="2:12" x14ac:dyDescent="0.45">
      <c r="B26" s="2" t="s">
        <v>56</v>
      </c>
      <c r="C26" s="2">
        <f>ROUNDDOWN(MIN((C23-C24)/12,$C$29),-2)</f>
        <v>0</v>
      </c>
      <c r="D26" s="27" t="s">
        <v>60</v>
      </c>
      <c r="E26" s="32"/>
      <c r="F26" s="32"/>
      <c r="G26" s="27"/>
      <c r="H26" s="27"/>
    </row>
    <row r="27" spans="2:12" x14ac:dyDescent="0.45">
      <c r="B27" s="3" t="s">
        <v>5</v>
      </c>
      <c r="C27" s="42">
        <f>C26*C25</f>
        <v>0</v>
      </c>
      <c r="D27" s="27" t="s">
        <v>50</v>
      </c>
      <c r="E27" s="27"/>
      <c r="F27" s="32"/>
      <c r="G27" s="27"/>
      <c r="H27" s="27"/>
    </row>
    <row r="28" spans="2:12" x14ac:dyDescent="0.45">
      <c r="B28" s="4"/>
      <c r="C28" s="32"/>
      <c r="D28" s="26"/>
      <c r="E28" s="27"/>
      <c r="F28" s="32"/>
      <c r="G28" s="27"/>
      <c r="H28" s="27"/>
    </row>
    <row r="29" spans="2:12" x14ac:dyDescent="0.45">
      <c r="B29" s="2" t="s">
        <v>7</v>
      </c>
      <c r="C29" s="2">
        <v>3000</v>
      </c>
      <c r="D29" s="28" t="s">
        <v>51</v>
      </c>
      <c r="E29" s="27"/>
      <c r="F29" s="32"/>
      <c r="G29" s="27"/>
      <c r="H29" s="27"/>
    </row>
    <row r="30" spans="2:12" x14ac:dyDescent="0.45">
      <c r="B30" s="1"/>
      <c r="C30" s="1"/>
      <c r="E30" s="4"/>
      <c r="F30" s="4"/>
      <c r="H30" s="4"/>
    </row>
    <row r="31" spans="2:12" x14ac:dyDescent="0.45">
      <c r="B31" s="4"/>
      <c r="C31" s="4"/>
      <c r="D31" s="4"/>
    </row>
    <row r="32" spans="2:12" x14ac:dyDescent="0.45">
      <c r="B32" s="4"/>
      <c r="C32" s="4"/>
      <c r="D32" s="43"/>
      <c r="E32" s="28"/>
    </row>
    <row r="33" spans="2:4" x14ac:dyDescent="0.45">
      <c r="B33" s="4"/>
      <c r="C33" s="4"/>
      <c r="D33" s="4"/>
    </row>
  </sheetData>
  <mergeCells count="1">
    <mergeCell ref="C12:D12"/>
  </mergeCells>
  <phoneticPr fontId="1"/>
  <dataValidations count="1">
    <dataValidation type="list" allowBlank="1" showInputMessage="1" showErrorMessage="1" sqref="E14:E21" xr:uid="{1F128C35-7478-4214-AB29-18D2BB33AA7D}">
      <formula1>$L$21:$L$24</formula1>
    </dataValidation>
  </dataValidations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213A-598B-4994-82FE-47C5014BD822}">
  <dimension ref="A1:P10"/>
  <sheetViews>
    <sheetView workbookViewId="0">
      <selection activeCell="N3" sqref="N3"/>
    </sheetView>
  </sheetViews>
  <sheetFormatPr defaultRowHeight="18" x14ac:dyDescent="0.45"/>
  <cols>
    <col min="1" max="1" width="8.796875" style="6"/>
    <col min="2" max="2" width="11.296875" style="6" customWidth="1"/>
    <col min="3" max="3" width="10.19921875" style="6" bestFit="1" customWidth="1"/>
    <col min="4" max="15" width="8.796875" style="6"/>
    <col min="16" max="16" width="10.59765625" style="6" customWidth="1"/>
    <col min="17" max="16384" width="8.796875" style="6"/>
  </cols>
  <sheetData>
    <row r="1" spans="1:16" x14ac:dyDescent="0.45">
      <c r="A1" s="20" t="s">
        <v>33</v>
      </c>
      <c r="B1" s="20" t="s">
        <v>34</v>
      </c>
      <c r="C1" s="20" t="s">
        <v>35</v>
      </c>
      <c r="D1" s="20" t="s">
        <v>36</v>
      </c>
      <c r="E1" s="20" t="s">
        <v>37</v>
      </c>
      <c r="F1" s="20" t="s">
        <v>38</v>
      </c>
      <c r="G1" s="20" t="s">
        <v>39</v>
      </c>
      <c r="H1" s="20" t="s">
        <v>40</v>
      </c>
      <c r="I1" s="20" t="s">
        <v>41</v>
      </c>
      <c r="J1" s="20" t="s">
        <v>42</v>
      </c>
      <c r="K1" s="20" t="s">
        <v>43</v>
      </c>
      <c r="L1" s="20" t="s">
        <v>44</v>
      </c>
      <c r="M1" s="20" t="s">
        <v>45</v>
      </c>
      <c r="N1" s="20" t="s">
        <v>46</v>
      </c>
      <c r="O1" s="20" t="s">
        <v>47</v>
      </c>
      <c r="P1" s="20" t="s">
        <v>48</v>
      </c>
    </row>
    <row r="2" spans="1:16" x14ac:dyDescent="0.45">
      <c r="A2" s="7" t="s">
        <v>29</v>
      </c>
      <c r="B2" s="8">
        <f>計算ツール!C14</f>
        <v>0</v>
      </c>
      <c r="C2" s="8">
        <f>計算ツール!D14</f>
        <v>0</v>
      </c>
      <c r="D2" s="7" t="str">
        <f>IF(AND(ISNUMBER(B2), ISNUMBER(C2), IF(MIN(C2,DATE(2025,4,30))&gt;=MAX(B2,DATE(2025,4,1)), MIN(C2,DATE(2025,4,30))-MAX(B2,DATE(2025,4,1)), 0)&gt;=14), "○", "×")</f>
        <v>×</v>
      </c>
      <c r="E2" s="7" t="str">
        <f>IF(AND(ISNUMBER(B2), ISNUMBER(C2), IF(MIN(C2,DATE(2025,5,31))&gt;=MAX(B2,DATE(2025,5,1)), MIN(C2,DATE(2025,5,31))-MAX(B2,DATE(2025,5,1)), 0)&gt;=15), "○", "×")</f>
        <v>×</v>
      </c>
      <c r="F2" s="7" t="str">
        <f>IF(AND(ISNUMBER(B2), ISNUMBER(C2), IF(MIN(C2,DATE(2025,6,30))&gt;=MAX(B2,DATE(2025,6,1)), MIN(C2,DATE(2025,6,30))-MAX(B2,DATE(2025,6,1)), 0)&gt;=14), "○", "×")</f>
        <v>×</v>
      </c>
      <c r="G2" s="7" t="str">
        <f>IF(AND(ISNUMBER(B2), ISNUMBER(C2), IF(MIN(C2,DATE(2025,7,31))&gt;=MAX(B2,DATE(2025,7,1)), MIN(C2,DATE(2025,7,31))-MAX(B2,DATE(2025,7,1)), 0)&gt;=15), "○", "×")</f>
        <v>×</v>
      </c>
      <c r="H2" s="7" t="str">
        <f>IF(AND(ISNUMBER(B2), ISNUMBER(C2), IF(MIN(C2,DATE(2025,8,31))&gt;=MAX(B2,DATE(2025,8,1)), MIN(C2,DATE(2025,8,31))-MAX(B2,DATE(2025,8,1)), 0)&gt;=15), "○", "×")</f>
        <v>×</v>
      </c>
      <c r="I2" s="7" t="str">
        <f>IF(AND(ISNUMBER(B2), ISNUMBER(C2), IF(MIN(C2,DATE(2025,9,30))&gt;=MAX(B2,DATE(2025,9,1)), MIN(C2,DATE(2025,9,30))-MAX(B2,DATE(2025,9,1)), 0)&gt;=14), "○", "×")</f>
        <v>×</v>
      </c>
      <c r="J2" s="7" t="str">
        <f>IF(AND(ISNUMBER(B2), ISNUMBER(C2), IF(MIN(C2,DATE(2025,10,31))&gt;=MAX(B2,DATE(2025,10,1)), MIN(C2,DATE(2025,10,31))-MAX(B2,DATE(2025,10,1)), 0)&gt;=15), "○", "×")</f>
        <v>×</v>
      </c>
      <c r="K2" s="7" t="str">
        <f>IF(AND(ISNUMBER(B2), ISNUMBER(C2), IF(MIN(C2,DATE(2025,11,30))&gt;=MAX(B2,DATE(2025,11,1)), MIN(C2,DATE(2025,11,30))-MAX(B2,DATE(2025,11,1)), 0)&gt;=14), "○", "×")</f>
        <v>×</v>
      </c>
      <c r="L2" s="7" t="str">
        <f>IF(AND(ISNUMBER(B2), ISNUMBER(C2), IF(MIN(C2,DATE(2025,12,31))&gt;=MAX(B2,DATE(2025,12,1)), MIN(C2,DATE(2025,12,31))-MAX(B2,DATE(2025,12,1)), 0)&gt;=15), "○", "×")</f>
        <v>×</v>
      </c>
      <c r="M2" s="7" t="str">
        <f>IF(AND(ISNUMBER(B2), ISNUMBER(C2), IF(MIN(C2,DATE(2026,1,31))&gt;=MAX(B2,DATE(2026,1,1)), MIN(C2,DATE(2026,1,31))-MAX(B2,DATE(2026,1,1)), 0)&gt;=15), "○", "×")</f>
        <v>×</v>
      </c>
      <c r="N2" s="7" t="str">
        <f>IF(AND(ISNUMBER(B2), ISNUMBER(C2), IF(MIN(C2,DATE(2026,2,28))&gt;=MAX(B2,DATE(2026,2,1)), MIN(C2,DATE(2026,2,28))-MAX(B2,DATE(2026,2,1)), 0)&gt;=13), "○", "×")</f>
        <v>×</v>
      </c>
      <c r="O2" s="7" t="str">
        <f>IF(MONTH(B2)=3,"×",IF(AND(ISNUMBER(B2),ISNUMBER(C2),IF(MIN(C2,DATE(2026,3,31))&gt;=MAX(B2,DATE(2026,3,1)),MIN(C2,DATE(2026,3,31))-MAX(B2,DATE(2026,3,1)),0)&gt;=15),"○","×"))</f>
        <v>×</v>
      </c>
      <c r="P2" s="7">
        <f>COUNTIF(D2:O2,"○")</f>
        <v>0</v>
      </c>
    </row>
    <row r="3" spans="1:16" x14ac:dyDescent="0.45">
      <c r="A3" s="7" t="s">
        <v>28</v>
      </c>
      <c r="B3" s="8">
        <f>計算ツール!C15</f>
        <v>0</v>
      </c>
      <c r="C3" s="8">
        <f>計算ツール!D15</f>
        <v>0</v>
      </c>
      <c r="D3" s="7" t="str">
        <f t="shared" ref="D3:D9" si="0">IF(AND(ISNUMBER(B3), ISNUMBER(C3), IF(MIN(C3,DATE(2025,4,30))&gt;=MAX(B3,DATE(2025,4,1)), MIN(C3,DATE(2025,4,30))-MAX(B3,DATE(2025,4,1)), 0)&gt;=14), "○", "×")</f>
        <v>×</v>
      </c>
      <c r="E3" s="7" t="str">
        <f t="shared" ref="E3:E9" si="1">IF(AND(ISNUMBER(B3), ISNUMBER(C3), IF(MIN(C3,DATE(2025,5,31))&gt;=MAX(B3,DATE(2025,5,1)), MIN(C3,DATE(2025,5,31))-MAX(B3,DATE(2025,5,1)), 0)&gt;=15), "○", "×")</f>
        <v>×</v>
      </c>
      <c r="F3" s="7" t="str">
        <f t="shared" ref="F3:F9" si="2">IF(AND(ISNUMBER(B3), ISNUMBER(C3), IF(MIN(C3,DATE(2025,6,30))&gt;=MAX(B3,DATE(2025,6,1)), MIN(C3,DATE(2025,6,30))-MAX(B3,DATE(2025,6,1)), 0)&gt;=14), "○", "×")</f>
        <v>×</v>
      </c>
      <c r="G3" s="7" t="str">
        <f t="shared" ref="G3:G9" si="3">IF(AND(ISNUMBER(B3), ISNUMBER(C3), IF(MIN(C3,DATE(2025,7,31))&gt;=MAX(B3,DATE(2025,7,1)), MIN(C3,DATE(2025,7,31))-MAX(B3,DATE(2025,7,1)), 0)&gt;=15), "○", "×")</f>
        <v>×</v>
      </c>
      <c r="H3" s="7" t="str">
        <f t="shared" ref="H3:H9" si="4">IF(AND(ISNUMBER(B3), ISNUMBER(C3), IF(MIN(C3,DATE(2025,8,31))&gt;=MAX(B3,DATE(2025,8,1)), MIN(C3,DATE(2025,8,31))-MAX(B3,DATE(2025,8,1)), 0)&gt;=15), "○", "×")</f>
        <v>×</v>
      </c>
      <c r="I3" s="7" t="str">
        <f t="shared" ref="I3:I9" si="5">IF(AND(ISNUMBER(B3), ISNUMBER(C3), IF(MIN(C3,DATE(2025,9,30))&gt;=MAX(B3,DATE(2025,9,1)), MIN(C3,DATE(2025,9,30))-MAX(B3,DATE(2025,9,1)), 0)&gt;=14), "○", "×")</f>
        <v>×</v>
      </c>
      <c r="J3" s="7" t="str">
        <f t="shared" ref="J3:J9" si="6">IF(AND(ISNUMBER(B3), ISNUMBER(C3), IF(MIN(C3,DATE(2025,10,31))&gt;=MAX(B3,DATE(2025,10,1)), MIN(C3,DATE(2025,10,31))-MAX(B3,DATE(2025,10,1)), 0)&gt;=15), "○", "×")</f>
        <v>×</v>
      </c>
      <c r="K3" s="7" t="str">
        <f t="shared" ref="K3:K9" si="7">IF(AND(ISNUMBER(B3), ISNUMBER(C3), IF(MIN(C3,DATE(2025,11,30))&gt;=MAX(B3,DATE(2025,11,1)), MIN(C3,DATE(2025,11,30))-MAX(B3,DATE(2025,11,1)), 0)&gt;=14), "○", "×")</f>
        <v>×</v>
      </c>
      <c r="L3" s="7" t="str">
        <f t="shared" ref="L3:L9" si="8">IF(AND(ISNUMBER(B3), ISNUMBER(C3), IF(MIN(C3,DATE(2025,12,31))&gt;=MAX(B3,DATE(2025,12,1)), MIN(C3,DATE(2025,12,31))-MAX(B3,DATE(2025,12,1)), 0)&gt;=15), "○", "×")</f>
        <v>×</v>
      </c>
      <c r="M3" s="7" t="str">
        <f t="shared" ref="M3:M9" si="9">IF(AND(ISNUMBER(B3), ISNUMBER(C3), IF(MIN(C3,DATE(2026,1,31))&gt;=MAX(B3,DATE(2026,1,1)), MIN(C3,DATE(2026,1,31))-MAX(B3,DATE(2026,1,1)), 0)&gt;=15), "○", "×")</f>
        <v>×</v>
      </c>
      <c r="N3" s="7" t="str">
        <f t="shared" ref="N3:N9" si="10">IF(AND(ISNUMBER(B3), ISNUMBER(C3), IF(MIN(C3,DATE(2026,2,28))&gt;=MAX(B3,DATE(2026,2,1)), MIN(C3,DATE(2026,2,28))-MAX(B3,DATE(2026,2,1)), 0)&gt;=13), "○", "×")</f>
        <v>×</v>
      </c>
      <c r="O3" s="7" t="str">
        <f t="shared" ref="O3:O9" si="11">IF(MONTH(B3)=3,"×",IF(AND(ISNUMBER(B3),ISNUMBER(C3),IF(MIN(C3,DATE(2026,3,31))&gt;=MAX(B3,DATE(2026,3,1)),MIN(C3,DATE(2026,3,31))-MAX(B3,DATE(2026,3,1)),0)&gt;=15),"○","×"))</f>
        <v>×</v>
      </c>
      <c r="P3" s="7">
        <f t="shared" ref="P3:P9" si="12">COUNTIF(D3:O3,"○")</f>
        <v>0</v>
      </c>
    </row>
    <row r="4" spans="1:16" x14ac:dyDescent="0.45">
      <c r="A4" s="7" t="s">
        <v>27</v>
      </c>
      <c r="B4" s="8">
        <f>計算ツール!C16</f>
        <v>0</v>
      </c>
      <c r="C4" s="8">
        <f>計算ツール!D16</f>
        <v>0</v>
      </c>
      <c r="D4" s="7" t="str">
        <f t="shared" si="0"/>
        <v>×</v>
      </c>
      <c r="E4" s="7" t="str">
        <f t="shared" si="1"/>
        <v>×</v>
      </c>
      <c r="F4" s="7" t="str">
        <f t="shared" si="2"/>
        <v>×</v>
      </c>
      <c r="G4" s="7" t="str">
        <f t="shared" si="3"/>
        <v>×</v>
      </c>
      <c r="H4" s="7" t="str">
        <f t="shared" si="4"/>
        <v>×</v>
      </c>
      <c r="I4" s="7" t="str">
        <f t="shared" si="5"/>
        <v>×</v>
      </c>
      <c r="J4" s="7" t="str">
        <f t="shared" si="6"/>
        <v>×</v>
      </c>
      <c r="K4" s="7" t="str">
        <f t="shared" si="7"/>
        <v>×</v>
      </c>
      <c r="L4" s="7" t="str">
        <f t="shared" si="8"/>
        <v>×</v>
      </c>
      <c r="M4" s="7" t="str">
        <f t="shared" si="9"/>
        <v>×</v>
      </c>
      <c r="N4" s="7" t="str">
        <f t="shared" si="10"/>
        <v>×</v>
      </c>
      <c r="O4" s="7" t="str">
        <f t="shared" si="11"/>
        <v>×</v>
      </c>
      <c r="P4" s="7">
        <f t="shared" si="12"/>
        <v>0</v>
      </c>
    </row>
    <row r="5" spans="1:16" x14ac:dyDescent="0.45">
      <c r="A5" s="7" t="s">
        <v>26</v>
      </c>
      <c r="B5" s="8">
        <f>計算ツール!C17</f>
        <v>0</v>
      </c>
      <c r="C5" s="8">
        <f>計算ツール!D17</f>
        <v>0</v>
      </c>
      <c r="D5" s="7" t="str">
        <f t="shared" si="0"/>
        <v>×</v>
      </c>
      <c r="E5" s="7" t="str">
        <f t="shared" si="1"/>
        <v>×</v>
      </c>
      <c r="F5" s="7" t="str">
        <f t="shared" si="2"/>
        <v>×</v>
      </c>
      <c r="G5" s="7" t="str">
        <f t="shared" si="3"/>
        <v>×</v>
      </c>
      <c r="H5" s="7" t="str">
        <f t="shared" si="4"/>
        <v>×</v>
      </c>
      <c r="I5" s="7" t="str">
        <f t="shared" si="5"/>
        <v>×</v>
      </c>
      <c r="J5" s="7" t="str">
        <f t="shared" si="6"/>
        <v>×</v>
      </c>
      <c r="K5" s="7" t="str">
        <f t="shared" si="7"/>
        <v>×</v>
      </c>
      <c r="L5" s="7" t="str">
        <f t="shared" si="8"/>
        <v>×</v>
      </c>
      <c r="M5" s="7" t="str">
        <f t="shared" si="9"/>
        <v>×</v>
      </c>
      <c r="N5" s="7" t="str">
        <f t="shared" si="10"/>
        <v>×</v>
      </c>
      <c r="O5" s="7" t="str">
        <f t="shared" si="11"/>
        <v>×</v>
      </c>
      <c r="P5" s="7">
        <f t="shared" si="12"/>
        <v>0</v>
      </c>
    </row>
    <row r="6" spans="1:16" x14ac:dyDescent="0.45">
      <c r="A6" s="7" t="s">
        <v>25</v>
      </c>
      <c r="B6" s="8">
        <f>計算ツール!C18</f>
        <v>0</v>
      </c>
      <c r="C6" s="8">
        <f>計算ツール!D18</f>
        <v>0</v>
      </c>
      <c r="D6" s="7" t="str">
        <f t="shared" si="0"/>
        <v>×</v>
      </c>
      <c r="E6" s="7" t="str">
        <f t="shared" si="1"/>
        <v>×</v>
      </c>
      <c r="F6" s="7" t="str">
        <f t="shared" si="2"/>
        <v>×</v>
      </c>
      <c r="G6" s="7" t="str">
        <f t="shared" si="3"/>
        <v>×</v>
      </c>
      <c r="H6" s="7" t="str">
        <f t="shared" si="4"/>
        <v>×</v>
      </c>
      <c r="I6" s="7" t="str">
        <f t="shared" si="5"/>
        <v>×</v>
      </c>
      <c r="J6" s="7" t="str">
        <f t="shared" si="6"/>
        <v>×</v>
      </c>
      <c r="K6" s="7" t="str">
        <f t="shared" si="7"/>
        <v>×</v>
      </c>
      <c r="L6" s="7" t="str">
        <f t="shared" si="8"/>
        <v>×</v>
      </c>
      <c r="M6" s="7" t="str">
        <f t="shared" si="9"/>
        <v>×</v>
      </c>
      <c r="N6" s="7" t="str">
        <f t="shared" si="10"/>
        <v>×</v>
      </c>
      <c r="O6" s="7" t="str">
        <f t="shared" si="11"/>
        <v>×</v>
      </c>
      <c r="P6" s="7">
        <f t="shared" si="12"/>
        <v>0</v>
      </c>
    </row>
    <row r="7" spans="1:16" x14ac:dyDescent="0.45">
      <c r="A7" s="7" t="s">
        <v>30</v>
      </c>
      <c r="B7" s="8">
        <f>計算ツール!C19</f>
        <v>0</v>
      </c>
      <c r="C7" s="8">
        <f>計算ツール!D19</f>
        <v>0</v>
      </c>
      <c r="D7" s="7" t="str">
        <f t="shared" si="0"/>
        <v>×</v>
      </c>
      <c r="E7" s="7" t="str">
        <f t="shared" si="1"/>
        <v>×</v>
      </c>
      <c r="F7" s="7" t="str">
        <f t="shared" si="2"/>
        <v>×</v>
      </c>
      <c r="G7" s="7" t="str">
        <f t="shared" si="3"/>
        <v>×</v>
      </c>
      <c r="H7" s="7" t="str">
        <f t="shared" si="4"/>
        <v>×</v>
      </c>
      <c r="I7" s="7" t="str">
        <f t="shared" si="5"/>
        <v>×</v>
      </c>
      <c r="J7" s="7" t="str">
        <f t="shared" si="6"/>
        <v>×</v>
      </c>
      <c r="K7" s="7" t="str">
        <f t="shared" si="7"/>
        <v>×</v>
      </c>
      <c r="L7" s="7" t="str">
        <f t="shared" si="8"/>
        <v>×</v>
      </c>
      <c r="M7" s="7" t="str">
        <f t="shared" si="9"/>
        <v>×</v>
      </c>
      <c r="N7" s="7" t="str">
        <f t="shared" si="10"/>
        <v>×</v>
      </c>
      <c r="O7" s="7" t="str">
        <f t="shared" si="11"/>
        <v>×</v>
      </c>
      <c r="P7" s="7">
        <f t="shared" si="12"/>
        <v>0</v>
      </c>
    </row>
    <row r="8" spans="1:16" x14ac:dyDescent="0.45">
      <c r="A8" s="7" t="s">
        <v>31</v>
      </c>
      <c r="B8" s="8">
        <f>計算ツール!C20</f>
        <v>0</v>
      </c>
      <c r="C8" s="8">
        <f>計算ツール!D20</f>
        <v>0</v>
      </c>
      <c r="D8" s="7" t="str">
        <f t="shared" si="0"/>
        <v>×</v>
      </c>
      <c r="E8" s="7" t="str">
        <f t="shared" si="1"/>
        <v>×</v>
      </c>
      <c r="F8" s="7" t="str">
        <f t="shared" si="2"/>
        <v>×</v>
      </c>
      <c r="G8" s="7" t="str">
        <f t="shared" si="3"/>
        <v>×</v>
      </c>
      <c r="H8" s="7" t="str">
        <f t="shared" si="4"/>
        <v>×</v>
      </c>
      <c r="I8" s="7" t="str">
        <f t="shared" si="5"/>
        <v>×</v>
      </c>
      <c r="J8" s="7" t="str">
        <f t="shared" si="6"/>
        <v>×</v>
      </c>
      <c r="K8" s="7" t="str">
        <f t="shared" si="7"/>
        <v>×</v>
      </c>
      <c r="L8" s="7" t="str">
        <f t="shared" si="8"/>
        <v>×</v>
      </c>
      <c r="M8" s="7" t="str">
        <f t="shared" si="9"/>
        <v>×</v>
      </c>
      <c r="N8" s="7" t="str">
        <f t="shared" si="10"/>
        <v>×</v>
      </c>
      <c r="O8" s="7" t="str">
        <f t="shared" si="11"/>
        <v>×</v>
      </c>
      <c r="P8" s="7">
        <f t="shared" si="12"/>
        <v>0</v>
      </c>
    </row>
    <row r="9" spans="1:16" ht="18.600000000000001" thickBot="1" x14ac:dyDescent="0.5">
      <c r="A9" s="21" t="s">
        <v>32</v>
      </c>
      <c r="B9" s="22">
        <f>計算ツール!C21</f>
        <v>0</v>
      </c>
      <c r="C9" s="22">
        <f>計算ツール!D21</f>
        <v>0</v>
      </c>
      <c r="D9" s="7" t="str">
        <f t="shared" si="0"/>
        <v>×</v>
      </c>
      <c r="E9" s="7" t="str">
        <f t="shared" si="1"/>
        <v>×</v>
      </c>
      <c r="F9" s="7" t="str">
        <f t="shared" si="2"/>
        <v>×</v>
      </c>
      <c r="G9" s="7" t="str">
        <f t="shared" si="3"/>
        <v>×</v>
      </c>
      <c r="H9" s="7" t="str">
        <f t="shared" si="4"/>
        <v>×</v>
      </c>
      <c r="I9" s="7" t="str">
        <f t="shared" si="5"/>
        <v>×</v>
      </c>
      <c r="J9" s="7" t="str">
        <f t="shared" si="6"/>
        <v>×</v>
      </c>
      <c r="K9" s="7" t="str">
        <f t="shared" si="7"/>
        <v>×</v>
      </c>
      <c r="L9" s="7" t="str">
        <f t="shared" si="8"/>
        <v>×</v>
      </c>
      <c r="M9" s="7" t="str">
        <f t="shared" si="9"/>
        <v>×</v>
      </c>
      <c r="N9" s="7" t="str">
        <f t="shared" si="10"/>
        <v>×</v>
      </c>
      <c r="O9" s="7" t="str">
        <f t="shared" si="11"/>
        <v>×</v>
      </c>
      <c r="P9" s="21">
        <f t="shared" si="12"/>
        <v>0</v>
      </c>
    </row>
    <row r="10" spans="1:16" ht="18.600000000000001" thickTop="1" x14ac:dyDescent="0.45">
      <c r="A10" s="49" t="s">
        <v>0</v>
      </c>
      <c r="B10" s="50"/>
      <c r="C10" s="51"/>
      <c r="D10" s="23">
        <f>IF(COUNTIF(D2:D9,"○"),1,0)</f>
        <v>0</v>
      </c>
      <c r="E10" s="23">
        <f t="shared" ref="E10:O10" si="13">IF(COUNTIF(E2:E9,"○"),1,0)</f>
        <v>0</v>
      </c>
      <c r="F10" s="23">
        <f t="shared" si="13"/>
        <v>0</v>
      </c>
      <c r="G10" s="23">
        <f t="shared" si="13"/>
        <v>0</v>
      </c>
      <c r="H10" s="23">
        <f t="shared" si="13"/>
        <v>0</v>
      </c>
      <c r="I10" s="23">
        <f t="shared" si="13"/>
        <v>0</v>
      </c>
      <c r="J10" s="23">
        <f t="shared" si="13"/>
        <v>0</v>
      </c>
      <c r="K10" s="23">
        <f t="shared" si="13"/>
        <v>0</v>
      </c>
      <c r="L10" s="23">
        <f t="shared" si="13"/>
        <v>0</v>
      </c>
      <c r="M10" s="23">
        <f t="shared" si="13"/>
        <v>0</v>
      </c>
      <c r="N10" s="23">
        <f t="shared" si="13"/>
        <v>0</v>
      </c>
      <c r="O10" s="23">
        <f t="shared" si="13"/>
        <v>0</v>
      </c>
      <c r="P10" s="24">
        <f>SUM(D10:O10)</f>
        <v>0</v>
      </c>
    </row>
  </sheetData>
  <mergeCells count="1">
    <mergeCell ref="A10:C10"/>
  </mergeCells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計算ツール</vt:lpstr>
      <vt:lpstr>【触らない】定期判定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今村 美吹</cp:lastModifiedBy>
  <cp:revision/>
  <cp:lastPrinted>2025-04-09T04:56:05Z</cp:lastPrinted>
  <dcterms:created xsi:type="dcterms:W3CDTF">2019-11-19T10:02:12Z</dcterms:created>
  <dcterms:modified xsi:type="dcterms:W3CDTF">2025-08-27T05:40:28Z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2022-01-19T00:50:56Z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59f570eb-3153-48b1-90ef-a8a7d6b6b593</vt:lpwstr>
  </property>
  <property fmtid="{D5CDD505-2E9C-101B-9397-08002B2CF9AE}" pid="8" name="MSIP_Label_d899a617-f30e-4fb8-b81c-fb6d0b94ac5b_ContentBits">
    <vt:lpwstr>0</vt:lpwstr>
  </property>
</Properties>
</file>